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5\SINTEL\1. PROCEDURE SOPRA 140_150\AGIS_Audio_Video\Allegati di gara\"/>
    </mc:Choice>
  </mc:AlternateContent>
  <xr:revisionPtr revIDLastSave="0" documentId="13_ncr:1_{6119811D-2F16-4526-9CDC-94629F77D245}" xr6:coauthVersionLast="47" xr6:coauthVersionMax="47" xr10:uidLastSave="{00000000-0000-0000-0000-000000000000}"/>
  <bookViews>
    <workbookView xWindow="2100" yWindow="150" windowWidth="26685" windowHeight="15450" xr2:uid="{00000000-000D-0000-FFFF-FFFF00000000}"/>
  </bookViews>
  <sheets>
    <sheet name="Foglio1" sheetId="1" r:id="rId1"/>
  </sheets>
  <definedNames>
    <definedName name="_Hlk169614742" localSheetId="0">Foglio1!$A$26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17" i="1"/>
  <c r="J14" i="1"/>
  <c r="G17" i="1"/>
  <c r="G14" i="1"/>
  <c r="I17" i="1"/>
  <c r="I14" i="1"/>
  <c r="I11" i="1"/>
  <c r="B11" i="1"/>
  <c r="F11" i="1" s="1"/>
  <c r="I8" i="1"/>
  <c r="I7" i="1"/>
  <c r="B23" i="1"/>
  <c r="B22" i="1"/>
  <c r="F17" i="1"/>
  <c r="E17" i="1"/>
  <c r="F14" i="1"/>
  <c r="F7" i="1"/>
  <c r="F8" i="1"/>
  <c r="E14" i="1"/>
  <c r="E11" i="1" l="1"/>
  <c r="G11" i="1" s="1"/>
  <c r="F12" i="1"/>
  <c r="K17" i="1"/>
  <c r="F9" i="1"/>
  <c r="E8" i="1"/>
  <c r="G8" i="1" s="1"/>
  <c r="E7" i="1"/>
  <c r="E12" i="1" l="1"/>
  <c r="K14" i="1"/>
  <c r="J15" i="1"/>
  <c r="J11" i="1"/>
  <c r="G12" i="1"/>
  <c r="G7" i="1"/>
  <c r="E9" i="1"/>
  <c r="G9" i="1" s="1"/>
  <c r="J8" i="1"/>
  <c r="K8" i="1" s="1"/>
  <c r="K11" i="1" l="1"/>
  <c r="J12" i="1"/>
  <c r="J9" i="1" l="1"/>
  <c r="K7" i="1"/>
  <c r="B21" i="1" l="1"/>
  <c r="B24" i="1" s="1"/>
  <c r="B31" i="1" s="1"/>
  <c r="B33" i="1" s="1"/>
</calcChain>
</file>

<file path=xl/sharedStrings.xml><?xml version="1.0" encoding="utf-8"?>
<sst xmlns="http://schemas.openxmlformats.org/spreadsheetml/2006/main" count="69" uniqueCount="40">
  <si>
    <t>Controllo</t>
  </si>
  <si>
    <t>Quota ribassabile</t>
  </si>
  <si>
    <t xml:space="preserve">Istruzioni: compilare le caselle in verde. </t>
  </si>
  <si>
    <t>OFFERTA ECONOMICA</t>
  </si>
  <si>
    <t>Oneri della sicurezza per rischi da intereferenze (non ribassabili) [€]</t>
  </si>
  <si>
    <t>Automezzi (non ribassabile)</t>
  </si>
  <si>
    <t>Revisione prezzi ex art. 60, comma 3 D.Lgs. 36/2023 (non soggetto a ribasso)</t>
  </si>
  <si>
    <t xml:space="preserve">Valore complessivo offerto </t>
  </si>
  <si>
    <t xml:space="preserve">Offerta economica totale: valore complessivo contratto </t>
  </si>
  <si>
    <t>Ore stimate anno</t>
  </si>
  <si>
    <t>Totale</t>
  </si>
  <si>
    <t>Materiali (non ribassabile - quota massima)</t>
  </si>
  <si>
    <t>Modifiche del contratto ex art. 120, comma 9 D.Lgs. 36/2023 (non soggetto a ribasso)</t>
  </si>
  <si>
    <t xml:space="preserve">SERVIZIO A - PRESIDIO DI ASSISTENZA TECNICA AUDIO VIDEO, MANUTENZIONE PROGRAMMATA E A GUASTO </t>
  </si>
  <si>
    <t>Valore €/h a base d'asta comprensivo di spese generali e utile di impresa</t>
  </si>
  <si>
    <t xml:space="preserve">Prercentuale di ribasso su valore </t>
  </si>
  <si>
    <t>Totale offerto (72 mesi)</t>
  </si>
  <si>
    <t>Prezzo a base d'asta          (72  mesi)</t>
  </si>
  <si>
    <t>SERVIZIO B - PRESIDIO DI ASSISTENZA TECNICA PER AULE INFORMATIZZATE</t>
  </si>
  <si>
    <t>SERVIZIO C - ASSISTENZA TECNICA SPECIALISTICA DI PROGETTAZIONE E INSTALLAZIONE AUDIO/VIDEO PER LA MANUTENZIONE STRAORDINARIA, EVOLUTIVA E NUOVE INSTALLAZIONI</t>
  </si>
  <si>
    <t xml:space="preserve">Costo della manodopera </t>
  </si>
  <si>
    <t>Costo manodopera 72 mesi</t>
  </si>
  <si>
    <t>TOTALE</t>
  </si>
  <si>
    <t>Controllo Base d'asta</t>
  </si>
  <si>
    <t>Controllo solgia</t>
  </si>
  <si>
    <t>Soglia massima sconto</t>
  </si>
  <si>
    <t>Modifiche del contratto ex art. 120, comma 1, lett. a) D.Lgs. 36/2023 (non soggetto a ribasso)</t>
  </si>
  <si>
    <t>Proroga tecnica art. 120, comma 11 D.Lgs. 36/2023</t>
  </si>
  <si>
    <t>Premialità art. 120, comma 1 D.Lgs. 36/2023</t>
  </si>
  <si>
    <t>Servizi analoghi art. 76, comma 6 D.Lgs. 36/2023
(non soggetto a ribasso)</t>
  </si>
  <si>
    <t>Servizio B</t>
  </si>
  <si>
    <t>Servizio A</t>
  </si>
  <si>
    <t>Servizio C</t>
  </si>
  <si>
    <t>Coordinamento tecnico</t>
  </si>
  <si>
    <t>Percentuale di ribasso su valore (soglia max 90%)</t>
  </si>
  <si>
    <t xml:space="preserve">SERVIZIO D - PRESIDIO PER INSTALLAZIONE E MOVIMENTAZIONE DI POSTAZIONI DI LAVORO INFORMATICHE; SERVIZIO E - SERVIZIO DI REGIA E SUPPORTO TECNICO SPECIALISTICO AUDIO/VIDEO PER EVENTI. </t>
  </si>
  <si>
    <t xml:space="preserve">Offerta economica totale </t>
  </si>
  <si>
    <t>Valore offerto  su importo negoziabile [€] (da caricare a sistema)</t>
  </si>
  <si>
    <t>Servzio D - Servizo E  (solo quotazioe costo orario)</t>
  </si>
  <si>
    <t>GARA EUROPEA A PROCEDURA TELEMATICA APERTA PER L’AFFIDAMENTO DI SERVIZI DI MANUTENZIONE E ASSISTENZA TECNICA IMPIANTI AUDIO-VIDEO    CIG - B5D25D98F0                                                                                                                                                                                                                                                                                                  All. D Schema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</si>
</sst>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_-&quot;€&quot;\ * #,##0.00_-;\-&quot;€&quot;\ * #,##0.00_-;_-&quot;€&quot;\ * &quot;-&quot;??_-;_-@_-"/>
    <numFmt numFmtId="165" formatCode="_-* #,##0.00\ [$€-410]_-;\-* #,##0.00\ [$€-410]_-;_-* &quot;-&quot;??\ [$€-410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Frank Ruhl Libre"/>
    </font>
    <font>
      <b/>
      <sz val="9"/>
      <color theme="1"/>
      <name val="Frank Ruhl Libre"/>
    </font>
    <font>
      <b/>
      <sz val="9"/>
      <color theme="0"/>
      <name val="Frank Ruhl Libre"/>
    </font>
    <font>
      <sz val="9"/>
      <color rgb="FFFF0000"/>
      <name val="Frank Ruhl Libre"/>
    </font>
    <font>
      <b/>
      <i/>
      <sz val="9"/>
      <color theme="1"/>
      <name val="Frank Ruhl Libre"/>
    </font>
    <font>
      <sz val="9"/>
      <color rgb="FF000000"/>
      <name val="Frank Ruhl Libre"/>
    </font>
    <font>
      <b/>
      <sz val="9"/>
      <color rgb="FF000000"/>
      <name val="Frank Ruhl Libre"/>
    </font>
    <font>
      <b/>
      <i/>
      <sz val="9"/>
      <color rgb="FF000000"/>
      <name val="Frank Ruhl Libre"/>
    </font>
    <font>
      <sz val="7"/>
      <color theme="1"/>
      <name val="Frank Ruhl Libre"/>
    </font>
    <font>
      <b/>
      <sz val="9"/>
      <name val="Frank Ruhl Libre"/>
    </font>
    <font>
      <i/>
      <sz val="9"/>
      <color theme="1"/>
      <name val="Frank Ruhl Libre"/>
    </font>
  </fonts>
  <fills count="12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/>
    </xf>
    <xf numFmtId="9" fontId="2" fillId="4" borderId="1" xfId="2" applyFont="1" applyFill="1" applyBorder="1" applyProtection="1">
      <protection locked="0"/>
    </xf>
    <xf numFmtId="164" fontId="2" fillId="0" borderId="1" xfId="1" applyFont="1" applyBorder="1"/>
    <xf numFmtId="3" fontId="2" fillId="0" borderId="11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9" fontId="2" fillId="4" borderId="11" xfId="2" applyFont="1" applyFill="1" applyBorder="1" applyProtection="1">
      <protection locked="0"/>
    </xf>
    <xf numFmtId="165" fontId="2" fillId="0" borderId="0" xfId="0" applyNumberFormat="1" applyFont="1"/>
    <xf numFmtId="0" fontId="3" fillId="8" borderId="7" xfId="0" applyFont="1" applyFill="1" applyBorder="1" applyAlignment="1">
      <alignment horizontal="justify" vertical="center" wrapText="1"/>
    </xf>
    <xf numFmtId="3" fontId="3" fillId="8" borderId="8" xfId="0" applyNumberFormat="1" applyFont="1" applyFill="1" applyBorder="1" applyAlignment="1">
      <alignment horizontal="center" vertical="center" wrapText="1"/>
    </xf>
    <xf numFmtId="164" fontId="3" fillId="8" borderId="8" xfId="1" applyFont="1" applyFill="1" applyBorder="1" applyAlignment="1">
      <alignment horizontal="center" vertical="center" wrapText="1"/>
    </xf>
    <xf numFmtId="164" fontId="3" fillId="8" borderId="8" xfId="1" applyFont="1" applyFill="1" applyBorder="1" applyAlignment="1">
      <alignment horizontal="center"/>
    </xf>
    <xf numFmtId="164" fontId="3" fillId="8" borderId="8" xfId="1" applyFont="1" applyFill="1" applyBorder="1" applyProtection="1">
      <protection locked="0"/>
    </xf>
    <xf numFmtId="164" fontId="3" fillId="8" borderId="8" xfId="1" applyFont="1" applyFill="1" applyBorder="1"/>
    <xf numFmtId="0" fontId="3" fillId="8" borderId="9" xfId="0" applyFont="1" applyFill="1" applyBorder="1"/>
    <xf numFmtId="0" fontId="5" fillId="0" borderId="0" xfId="0" applyFont="1"/>
    <xf numFmtId="0" fontId="2" fillId="0" borderId="1" xfId="0" applyFont="1" applyBorder="1" applyAlignment="1">
      <alignment wrapText="1"/>
    </xf>
    <xf numFmtId="165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4" fillId="6" borderId="1" xfId="0" applyFont="1" applyFill="1" applyBorder="1" applyAlignment="1">
      <alignment wrapText="1"/>
    </xf>
    <xf numFmtId="165" fontId="4" fillId="6" borderId="1" xfId="0" applyNumberFormat="1" applyFont="1" applyFill="1" applyBorder="1" applyAlignment="1">
      <alignment vertical="center"/>
    </xf>
    <xf numFmtId="0" fontId="4" fillId="7" borderId="1" xfId="0" applyFont="1" applyFill="1" applyBorder="1" applyAlignment="1">
      <alignment wrapText="1"/>
    </xf>
    <xf numFmtId="165" fontId="4" fillId="7" borderId="1" xfId="0" applyNumberFormat="1" applyFont="1" applyFill="1" applyBorder="1" applyAlignment="1">
      <alignment vertical="center"/>
    </xf>
    <xf numFmtId="0" fontId="2" fillId="5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8" fontId="7" fillId="0" borderId="1" xfId="0" applyNumberFormat="1" applyFont="1" applyBorder="1"/>
    <xf numFmtId="0" fontId="9" fillId="0" borderId="18" xfId="0" applyFont="1" applyBorder="1"/>
    <xf numFmtId="0" fontId="8" fillId="0" borderId="19" xfId="0" applyFont="1" applyBorder="1" applyAlignment="1">
      <alignment horizontal="center"/>
    </xf>
    <xf numFmtId="8" fontId="8" fillId="0" borderId="19" xfId="0" applyNumberFormat="1" applyFont="1" applyBorder="1"/>
    <xf numFmtId="165" fontId="3" fillId="0" borderId="19" xfId="0" applyNumberFormat="1" applyFont="1" applyBorder="1" applyAlignment="1">
      <alignment horizontal="center" vertical="center" wrapText="1"/>
    </xf>
    <xf numFmtId="165" fontId="3" fillId="0" borderId="19" xfId="0" applyNumberFormat="1" applyFont="1" applyBorder="1" applyAlignment="1">
      <alignment horizontal="center"/>
    </xf>
    <xf numFmtId="9" fontId="3" fillId="0" borderId="20" xfId="2" applyFont="1" applyFill="1" applyBorder="1" applyProtection="1">
      <protection locked="0"/>
    </xf>
    <xf numFmtId="164" fontId="3" fillId="0" borderId="19" xfId="1" applyFont="1" applyBorder="1"/>
    <xf numFmtId="0" fontId="3" fillId="0" borderId="0" xfId="0" applyFont="1"/>
    <xf numFmtId="0" fontId="4" fillId="3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0" fillId="5" borderId="6" xfId="0" applyFont="1" applyFill="1" applyBorder="1" applyAlignment="1">
      <alignment horizontal="center" vertical="center"/>
    </xf>
    <xf numFmtId="9" fontId="3" fillId="9" borderId="1" xfId="0" applyNumberFormat="1" applyFont="1" applyFill="1" applyBorder="1"/>
    <xf numFmtId="0" fontId="3" fillId="9" borderId="1" xfId="0" applyFont="1" applyFill="1" applyBorder="1" applyAlignment="1">
      <alignment vertical="center"/>
    </xf>
    <xf numFmtId="0" fontId="4" fillId="10" borderId="1" xfId="0" applyFont="1" applyFill="1" applyBorder="1" applyAlignment="1">
      <alignment wrapText="1"/>
    </xf>
    <xf numFmtId="165" fontId="4" fillId="10" borderId="1" xfId="0" applyNumberFormat="1" applyFont="1" applyFill="1" applyBorder="1" applyAlignment="1">
      <alignment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="90" zoomScaleNormal="90" workbookViewId="0">
      <selection activeCell="E30" sqref="E30"/>
    </sheetView>
  </sheetViews>
  <sheetFormatPr defaultColWidth="8.7109375" defaultRowHeight="12.75" x14ac:dyDescent="0.25"/>
  <cols>
    <col min="1" max="1" width="55.42578125" style="1" bestFit="1" customWidth="1"/>
    <col min="2" max="2" width="20.140625" style="1" customWidth="1"/>
    <col min="3" max="3" width="29.5703125" style="1" bestFit="1" customWidth="1"/>
    <col min="4" max="4" width="29.5703125" style="1" customWidth="1"/>
    <col min="5" max="5" width="18.5703125" style="1" customWidth="1"/>
    <col min="6" max="6" width="17.7109375" style="1" bestFit="1" customWidth="1"/>
    <col min="7" max="7" width="18.5703125" style="1" customWidth="1"/>
    <col min="8" max="9" width="16.85546875" style="1" customWidth="1"/>
    <col min="10" max="10" width="20.85546875" style="1" bestFit="1" customWidth="1"/>
    <col min="11" max="11" width="21.140625" style="1" bestFit="1" customWidth="1"/>
    <col min="12" max="13" width="8.7109375" style="1"/>
    <col min="14" max="14" width="13.140625" style="1" bestFit="1" customWidth="1"/>
    <col min="15" max="16384" width="8.7109375" style="1"/>
  </cols>
  <sheetData>
    <row r="1" spans="1:14" ht="15" customHeight="1" x14ac:dyDescent="0.25">
      <c r="A1" s="54" t="s">
        <v>39</v>
      </c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14" ht="15" customHeight="1" thickBot="1" x14ac:dyDescent="0.3">
      <c r="A2" s="57"/>
      <c r="B2" s="58"/>
      <c r="C2" s="58"/>
      <c r="D2" s="58"/>
      <c r="E2" s="58"/>
      <c r="F2" s="58"/>
      <c r="G2" s="59"/>
      <c r="H2" s="59"/>
      <c r="I2" s="58"/>
      <c r="J2" s="58"/>
      <c r="K2" s="60"/>
    </row>
    <row r="3" spans="1:14" ht="15" customHeight="1" thickBot="1" x14ac:dyDescent="0.3">
      <c r="G3" s="48" t="s">
        <v>25</v>
      </c>
      <c r="H3" s="47">
        <v>0.9</v>
      </c>
    </row>
    <row r="4" spans="1:14" ht="13.5" thickBot="1" x14ac:dyDescent="0.3">
      <c r="A4" s="61" t="s">
        <v>2</v>
      </c>
      <c r="B4" s="62"/>
      <c r="C4" s="62"/>
      <c r="D4" s="62"/>
      <c r="E4" s="62"/>
      <c r="F4" s="62"/>
      <c r="G4" s="63"/>
      <c r="H4" s="63"/>
      <c r="I4" s="62"/>
      <c r="J4" s="62"/>
      <c r="K4" s="62"/>
    </row>
    <row r="5" spans="1:14" ht="13.5" thickBot="1" x14ac:dyDescent="0.3"/>
    <row r="6" spans="1:14" s="30" customFormat="1" ht="38.25" x14ac:dyDescent="0.25">
      <c r="A6" s="27" t="s">
        <v>13</v>
      </c>
      <c r="B6" s="28" t="s">
        <v>9</v>
      </c>
      <c r="C6" s="28" t="s">
        <v>14</v>
      </c>
      <c r="D6" s="28" t="s">
        <v>20</v>
      </c>
      <c r="E6" s="28" t="s">
        <v>17</v>
      </c>
      <c r="F6" s="28" t="s">
        <v>21</v>
      </c>
      <c r="G6" s="28" t="s">
        <v>1</v>
      </c>
      <c r="H6" s="28" t="s">
        <v>34</v>
      </c>
      <c r="I6" s="29" t="s">
        <v>24</v>
      </c>
      <c r="J6" s="28" t="s">
        <v>16</v>
      </c>
      <c r="K6" s="29" t="s">
        <v>23</v>
      </c>
    </row>
    <row r="7" spans="1:14" x14ac:dyDescent="0.25">
      <c r="A7" s="31" t="s">
        <v>33</v>
      </c>
      <c r="B7" s="32">
        <v>2640</v>
      </c>
      <c r="C7" s="33">
        <v>40</v>
      </c>
      <c r="D7" s="33">
        <v>33.17</v>
      </c>
      <c r="E7" s="2">
        <f>(B7*C7)*6</f>
        <v>633600</v>
      </c>
      <c r="F7" s="2">
        <f>(D7*B7)*6</f>
        <v>525412.80000000005</v>
      </c>
      <c r="G7" s="3">
        <f>E7-F7</f>
        <v>108187.19999999995</v>
      </c>
      <c r="H7" s="4">
        <v>0</v>
      </c>
      <c r="I7" s="46" t="str">
        <f>IF(H7&gt;$H$3,"VALORE SOPRA SOGLIA","OK")</f>
        <v>OK</v>
      </c>
      <c r="J7" s="5">
        <f>E7-G7+G7*(1-H7)</f>
        <v>633600</v>
      </c>
      <c r="K7" s="46" t="str">
        <f>IF(J7&gt;E7,"VALORE SOPRA BASE D'ASTA","OK")</f>
        <v>OK</v>
      </c>
    </row>
    <row r="8" spans="1:14" x14ac:dyDescent="0.25">
      <c r="A8" s="31" t="s">
        <v>31</v>
      </c>
      <c r="B8" s="32">
        <v>19440</v>
      </c>
      <c r="C8" s="33">
        <v>30</v>
      </c>
      <c r="D8" s="33">
        <v>23.49</v>
      </c>
      <c r="E8" s="2">
        <f t="shared" ref="E8:E14" si="0">(B8*C8)*6</f>
        <v>3499200</v>
      </c>
      <c r="F8" s="2">
        <f t="shared" ref="F8:F14" si="1">(D8*B8)*6</f>
        <v>2739873.5999999996</v>
      </c>
      <c r="G8" s="3">
        <f t="shared" ref="G8:G11" si="2">E8-F8</f>
        <v>759326.40000000037</v>
      </c>
      <c r="H8" s="8">
        <v>0</v>
      </c>
      <c r="I8" s="46" t="str">
        <f t="shared" ref="I8" si="3">IF(H8&gt;$H$3,"VALORE SOPRA SOGLIA","OK")</f>
        <v>OK</v>
      </c>
      <c r="J8" s="5">
        <f t="shared" ref="J8" si="4">E8-G8+G8*(1-H8)</f>
        <v>3499200</v>
      </c>
      <c r="K8" s="46" t="str">
        <f t="shared" ref="K8" si="5">IF(J8&gt;E8,"VALORE SOPRA BASE D'ASTA","OK")</f>
        <v>OK</v>
      </c>
      <c r="N8" s="9"/>
    </row>
    <row r="9" spans="1:14" s="41" customFormat="1" ht="13.5" thickBot="1" x14ac:dyDescent="0.3">
      <c r="A9" s="34" t="s">
        <v>22</v>
      </c>
      <c r="B9" s="35"/>
      <c r="C9" s="36"/>
      <c r="D9" s="36"/>
      <c r="E9" s="37">
        <f>SUM(E7:E8)</f>
        <v>4132800</v>
      </c>
      <c r="F9" s="37">
        <f>SUM(F7:F8)</f>
        <v>3265286.3999999994</v>
      </c>
      <c r="G9" s="38">
        <f t="shared" si="2"/>
        <v>867513.60000000056</v>
      </c>
      <c r="H9" s="39"/>
      <c r="I9" s="39"/>
      <c r="J9" s="40">
        <f>SUM(J7:J8)</f>
        <v>4132800</v>
      </c>
      <c r="K9" s="39"/>
    </row>
    <row r="10" spans="1:14" ht="38.25" x14ac:dyDescent="0.25">
      <c r="A10" s="27" t="s">
        <v>18</v>
      </c>
      <c r="B10" s="28" t="s">
        <v>9</v>
      </c>
      <c r="C10" s="28" t="s">
        <v>14</v>
      </c>
      <c r="D10" s="28" t="s">
        <v>20</v>
      </c>
      <c r="E10" s="28" t="s">
        <v>17</v>
      </c>
      <c r="F10" s="28" t="s">
        <v>21</v>
      </c>
      <c r="G10" s="28" t="s">
        <v>1</v>
      </c>
      <c r="H10" s="28" t="s">
        <v>15</v>
      </c>
      <c r="I10" s="29" t="s">
        <v>24</v>
      </c>
      <c r="J10" s="28" t="s">
        <v>16</v>
      </c>
      <c r="K10" s="29" t="s">
        <v>0</v>
      </c>
    </row>
    <row r="11" spans="1:14" x14ac:dyDescent="0.25">
      <c r="A11" s="31" t="s">
        <v>30</v>
      </c>
      <c r="B11" s="32">
        <f>2760*3</f>
        <v>8280</v>
      </c>
      <c r="C11" s="33">
        <v>25</v>
      </c>
      <c r="D11" s="33">
        <v>20.8</v>
      </c>
      <c r="E11" s="2">
        <f>(B11*C11)*6</f>
        <v>1242000</v>
      </c>
      <c r="F11" s="2">
        <f t="shared" si="1"/>
        <v>1033344</v>
      </c>
      <c r="G11" s="3">
        <f t="shared" si="2"/>
        <v>208656</v>
      </c>
      <c r="H11" s="4">
        <v>0</v>
      </c>
      <c r="I11" s="46" t="str">
        <f>IF(H11&gt;$H$3,"VALORE SOPRA SOGLIA","OK")</f>
        <v>OK</v>
      </c>
      <c r="J11" s="5">
        <f>E11-G11+G11*(1-H11)</f>
        <v>1242000</v>
      </c>
      <c r="K11" s="26" t="str">
        <f>IF(J11&gt;E11,"ATTENZIONE VALORE SOPRA BASE D'ASTA","OK")</f>
        <v>OK</v>
      </c>
    </row>
    <row r="12" spans="1:14" s="41" customFormat="1" ht="13.5" thickBot="1" x14ac:dyDescent="0.3">
      <c r="A12" s="34" t="s">
        <v>22</v>
      </c>
      <c r="B12" s="35"/>
      <c r="C12" s="36"/>
      <c r="D12" s="36"/>
      <c r="E12" s="37">
        <f>SUM(E11:E11)</f>
        <v>1242000</v>
      </c>
      <c r="F12" s="37">
        <f>SUM(F11:F11)</f>
        <v>1033344</v>
      </c>
      <c r="G12" s="38">
        <f>SUM(G11:G11)</f>
        <v>208656</v>
      </c>
      <c r="H12" s="39"/>
      <c r="I12" s="39"/>
      <c r="J12" s="40">
        <f>SUM(J11:J11)</f>
        <v>1242000</v>
      </c>
      <c r="K12" s="43"/>
    </row>
    <row r="13" spans="1:14" ht="51" x14ac:dyDescent="0.25">
      <c r="A13" s="27" t="s">
        <v>19</v>
      </c>
      <c r="B13" s="28" t="s">
        <v>9</v>
      </c>
      <c r="C13" s="28" t="s">
        <v>14</v>
      </c>
      <c r="D13" s="28" t="s">
        <v>20</v>
      </c>
      <c r="E13" s="28" t="s">
        <v>17</v>
      </c>
      <c r="F13" s="28" t="s">
        <v>21</v>
      </c>
      <c r="G13" s="28" t="s">
        <v>1</v>
      </c>
      <c r="H13" s="42" t="s">
        <v>15</v>
      </c>
      <c r="I13" s="29" t="s">
        <v>24</v>
      </c>
      <c r="J13" s="28" t="s">
        <v>16</v>
      </c>
      <c r="K13" s="29" t="s">
        <v>0</v>
      </c>
    </row>
    <row r="14" spans="1:14" x14ac:dyDescent="0.25">
      <c r="A14" s="31" t="s">
        <v>32</v>
      </c>
      <c r="B14" s="6">
        <v>2000</v>
      </c>
      <c r="C14" s="7">
        <v>40</v>
      </c>
      <c r="D14" s="7">
        <v>33.17</v>
      </c>
      <c r="E14" s="51">
        <f t="shared" si="0"/>
        <v>480000</v>
      </c>
      <c r="F14" s="2">
        <f t="shared" si="1"/>
        <v>398040</v>
      </c>
      <c r="G14" s="52">
        <f>E14-F14</f>
        <v>81960</v>
      </c>
      <c r="H14" s="8">
        <v>0</v>
      </c>
      <c r="I14" s="46" t="str">
        <f>IF(H14&gt;$H$3,"VALORE SOPRA SOGLIA","OK")</f>
        <v>OK</v>
      </c>
      <c r="J14" s="5">
        <f>E14-G14+G14*(1-H14)</f>
        <v>480000</v>
      </c>
      <c r="K14" s="26" t="str">
        <f>IF(J14&gt;E14,"ATTENZIONE VALORE SOPRA BASE D'ASTA","OK")</f>
        <v>OK</v>
      </c>
    </row>
    <row r="15" spans="1:14" ht="13.5" thickBot="1" x14ac:dyDescent="0.3">
      <c r="A15" s="10" t="s">
        <v>10</v>
      </c>
      <c r="B15" s="11"/>
      <c r="C15" s="11"/>
      <c r="D15" s="11"/>
      <c r="E15" s="12"/>
      <c r="F15" s="12"/>
      <c r="G15" s="13"/>
      <c r="H15" s="14">
        <v>0</v>
      </c>
      <c r="I15" s="14"/>
      <c r="J15" s="15">
        <f>J14</f>
        <v>480000</v>
      </c>
      <c r="K15" s="16"/>
    </row>
    <row r="16" spans="1:14" ht="56.45" customHeight="1" x14ac:dyDescent="0.25">
      <c r="A16" s="27" t="s">
        <v>35</v>
      </c>
      <c r="B16" s="28" t="s">
        <v>9</v>
      </c>
      <c r="C16" s="28" t="s">
        <v>14</v>
      </c>
      <c r="D16" s="28" t="s">
        <v>20</v>
      </c>
      <c r="E16" s="28" t="s">
        <v>17</v>
      </c>
      <c r="F16" s="28" t="s">
        <v>21</v>
      </c>
      <c r="G16" s="28" t="s">
        <v>1</v>
      </c>
      <c r="H16" s="42" t="s">
        <v>15</v>
      </c>
      <c r="I16" s="29" t="s">
        <v>24</v>
      </c>
      <c r="J16" s="28" t="s">
        <v>16</v>
      </c>
      <c r="K16" s="29" t="s">
        <v>0</v>
      </c>
    </row>
    <row r="17" spans="1:11" x14ac:dyDescent="0.25">
      <c r="A17" s="31" t="s">
        <v>38</v>
      </c>
      <c r="B17" s="44">
        <v>1920</v>
      </c>
      <c r="C17" s="2">
        <v>30</v>
      </c>
      <c r="D17" s="2">
        <v>23.49</v>
      </c>
      <c r="E17" s="51">
        <f t="shared" ref="E17" si="6">(B17*C17)*6</f>
        <v>345600</v>
      </c>
      <c r="F17" s="2">
        <f t="shared" ref="F17" si="7">(D17*B17)*6</f>
        <v>270604.79999999999</v>
      </c>
      <c r="G17" s="53">
        <f>E17-F17</f>
        <v>74995.200000000012</v>
      </c>
      <c r="H17" s="4">
        <v>0</v>
      </c>
      <c r="I17" s="46" t="str">
        <f>IF(H17&gt;$H$3,"VALORE SOPRA SOGLIA","OK")</f>
        <v>OK</v>
      </c>
      <c r="J17" s="5">
        <f>E17-G17+G17*(1-H17)</f>
        <v>345600</v>
      </c>
      <c r="K17" s="26" t="str">
        <f>IF(J17&gt;E17,"ATTENZIONE VALORE SOPRA BASE D'ASTA","OK")</f>
        <v>OK</v>
      </c>
    </row>
    <row r="19" spans="1:11" x14ac:dyDescent="0.25">
      <c r="E19" s="17"/>
      <c r="F19" s="17"/>
    </row>
    <row r="20" spans="1:11" x14ac:dyDescent="0.25">
      <c r="A20" s="64" t="s">
        <v>3</v>
      </c>
      <c r="B20" s="64"/>
      <c r="E20" s="17"/>
      <c r="F20" s="17"/>
    </row>
    <row r="21" spans="1:11" x14ac:dyDescent="0.25">
      <c r="A21" s="22" t="s">
        <v>37</v>
      </c>
      <c r="B21" s="23">
        <f>J9+J12+J15+J17</f>
        <v>6200400</v>
      </c>
    </row>
    <row r="22" spans="1:11" x14ac:dyDescent="0.25">
      <c r="A22" s="18" t="s">
        <v>5</v>
      </c>
      <c r="B22" s="19">
        <f>24000*6</f>
        <v>144000</v>
      </c>
    </row>
    <row r="23" spans="1:11" x14ac:dyDescent="0.25">
      <c r="A23" s="18" t="s">
        <v>11</v>
      </c>
      <c r="B23" s="19">
        <f>300000*6</f>
        <v>1800000</v>
      </c>
    </row>
    <row r="24" spans="1:11" x14ac:dyDescent="0.25">
      <c r="A24" s="20" t="s">
        <v>7</v>
      </c>
      <c r="B24" s="21">
        <f>SUM(B21:B23)</f>
        <v>8144400</v>
      </c>
    </row>
    <row r="25" spans="1:11" ht="25.5" x14ac:dyDescent="0.25">
      <c r="A25" s="18" t="s">
        <v>26</v>
      </c>
      <c r="B25" s="19">
        <v>4076200</v>
      </c>
    </row>
    <row r="26" spans="1:11" ht="25.5" x14ac:dyDescent="0.25">
      <c r="A26" s="18" t="s">
        <v>12</v>
      </c>
      <c r="B26" s="19">
        <v>1630480</v>
      </c>
    </row>
    <row r="27" spans="1:11" ht="25.5" x14ac:dyDescent="0.25">
      <c r="A27" s="18" t="s">
        <v>6</v>
      </c>
      <c r="B27" s="19">
        <v>1222860</v>
      </c>
    </row>
    <row r="28" spans="1:11" x14ac:dyDescent="0.25">
      <c r="A28" s="18" t="s">
        <v>27</v>
      </c>
      <c r="B28" s="19">
        <v>678700</v>
      </c>
    </row>
    <row r="29" spans="1:11" ht="25.5" x14ac:dyDescent="0.25">
      <c r="A29" s="18" t="s">
        <v>29</v>
      </c>
      <c r="B29" s="19">
        <v>2036100</v>
      </c>
    </row>
    <row r="30" spans="1:11" x14ac:dyDescent="0.25">
      <c r="A30" s="18" t="s">
        <v>28</v>
      </c>
      <c r="B30" s="19">
        <v>407620</v>
      </c>
    </row>
    <row r="31" spans="1:11" x14ac:dyDescent="0.25">
      <c r="A31" s="49" t="s">
        <v>36</v>
      </c>
      <c r="B31" s="50">
        <f>B24+B25+B26+B27+B28+B30+B29</f>
        <v>18196360</v>
      </c>
    </row>
    <row r="32" spans="1:11" x14ac:dyDescent="0.25">
      <c r="A32" s="45" t="s">
        <v>4</v>
      </c>
      <c r="B32" s="19">
        <v>8000</v>
      </c>
    </row>
    <row r="33" spans="1:2" x14ac:dyDescent="0.25">
      <c r="A33" s="24" t="s">
        <v>8</v>
      </c>
      <c r="B33" s="25">
        <f>ROUND(B31+B32,6)</f>
        <v>18204360</v>
      </c>
    </row>
  </sheetData>
  <sheetProtection algorithmName="SHA-512" hashValue="WKq9qtB/rM8KhDjDG8oLgJTghou27hgs0tUINezyoCFwtFw6bEc5Zwp/7NTWf+knNRkdyKbkqD5DgzZ+cEqUig==" saltValue="E6JCOwgeAo5uiStrJdK7/A==" spinCount="100000" sheet="1" objects="1" scenarios="1"/>
  <mergeCells count="3">
    <mergeCell ref="A1:K2"/>
    <mergeCell ref="A4:K4"/>
    <mergeCell ref="A20:B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Foglio1!_Hlk169614742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dcterms:created xsi:type="dcterms:W3CDTF">2018-08-06T12:47:15Z</dcterms:created>
  <dcterms:modified xsi:type="dcterms:W3CDTF">2025-02-26T16:15:10Z</dcterms:modified>
</cp:coreProperties>
</file>